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5480" tabRatio="500" activeTab="3"/>
  </bookViews>
  <sheets>
    <sheet name="Race 1" sheetId="1" r:id="rId1"/>
    <sheet name="Race 3" sheetId="2" r:id="rId2"/>
    <sheet name="Race 4" sheetId="3" r:id="rId3"/>
    <sheet name="Race 5" sheetId="4" r:id="rId4"/>
    <sheet name="Race 6" sheetId="5" r:id="rId5"/>
    <sheet name="Series Summary" sheetId="6" r:id="rId6"/>
  </sheets>
  <definedNames/>
  <calcPr fullCalcOnLoad="1"/>
</workbook>
</file>

<file path=xl/comments6.xml><?xml version="1.0" encoding="utf-8"?>
<comments xmlns="http://schemas.openxmlformats.org/spreadsheetml/2006/main">
  <authors>
    <author>Rik Alewijnse</author>
  </authors>
  <commentList>
    <comment ref="D1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1 April:
Abandoned - lack of wind</t>
        </r>
      </text>
    </comment>
  </commentList>
</comments>
</file>

<file path=xl/sharedStrings.xml><?xml version="1.0" encoding="utf-8"?>
<sst xmlns="http://schemas.openxmlformats.org/spreadsheetml/2006/main" count="195" uniqueCount="66">
  <si>
    <t>HELM</t>
  </si>
  <si>
    <t>CREW</t>
  </si>
  <si>
    <t>PY</t>
  </si>
  <si>
    <t>CORRECTED TIME</t>
  </si>
  <si>
    <t>PY POSITION</t>
  </si>
  <si>
    <t>PPY</t>
  </si>
  <si>
    <t>PPY POSITION</t>
  </si>
  <si>
    <t>FINISH TIME</t>
  </si>
  <si>
    <t>START TIME</t>
  </si>
  <si>
    <t>ELAPSED TIME (SECONDS)</t>
  </si>
  <si>
    <t>BOAT NO: CLASS</t>
  </si>
  <si>
    <t>TOLLESBURY SAILING CLUB DINGHY RACING RESULTS</t>
  </si>
  <si>
    <t xml:space="preserve"> </t>
  </si>
  <si>
    <t>Lsr 75348</t>
  </si>
  <si>
    <t>Simon Young</t>
  </si>
  <si>
    <t>Tpr 42765</t>
  </si>
  <si>
    <t>Will Porter</t>
  </si>
  <si>
    <t>GP 11020</t>
  </si>
  <si>
    <t>John Bellman</t>
  </si>
  <si>
    <t>Rik Alewijnse</t>
  </si>
  <si>
    <t>WIND STRENGTH: 1-2</t>
  </si>
  <si>
    <t>WIND DIRECTION: NW</t>
  </si>
  <si>
    <t>RACE: Sunrise Series Race 1</t>
  </si>
  <si>
    <t>COURSE: 2S, 6S, 9S, 4S, YP S</t>
  </si>
  <si>
    <t>OOD: Rik</t>
  </si>
  <si>
    <t>DATE:1/4/12</t>
  </si>
  <si>
    <t>-</t>
  </si>
  <si>
    <t>TOLLESBURY SAILING CLUB DINGHY RACING RESULTS</t>
  </si>
  <si>
    <t>BOAT NO: CLASS</t>
  </si>
  <si>
    <t>START TIME</t>
  </si>
  <si>
    <t>FINISH TIME</t>
  </si>
  <si>
    <t>ELAPSED TIME (SECONDS)</t>
  </si>
  <si>
    <t xml:space="preserve"> </t>
  </si>
  <si>
    <t>GP 12264</t>
  </si>
  <si>
    <t>DATE:15/4/12</t>
  </si>
  <si>
    <t>WIND STRENGTH: 3</t>
  </si>
  <si>
    <t>COURSE: 4s 9p 10p 1p YPp x2</t>
  </si>
  <si>
    <t>Nick Lynn</t>
  </si>
  <si>
    <t>Roger Palmer</t>
  </si>
  <si>
    <t>OOD</t>
  </si>
  <si>
    <t>Discard</t>
  </si>
  <si>
    <t>DNC</t>
  </si>
  <si>
    <t>Entrants</t>
  </si>
  <si>
    <t>Entries</t>
  </si>
  <si>
    <t>Qualified?</t>
  </si>
  <si>
    <t>DNF</t>
  </si>
  <si>
    <t>Total</t>
  </si>
  <si>
    <t>Less Discard</t>
  </si>
  <si>
    <t>WIND STRENGTH: 4</t>
  </si>
  <si>
    <t>COURSE: 5s 9p 6p 1p YPp x2</t>
  </si>
  <si>
    <t>GP 12592</t>
  </si>
  <si>
    <t>Ian</t>
  </si>
  <si>
    <t>Hugh Rayment-Pickard</t>
  </si>
  <si>
    <t>Arthur Brooks</t>
  </si>
  <si>
    <t>Phantom 1023</t>
  </si>
  <si>
    <t>Simon Cornwell</t>
  </si>
  <si>
    <t>GP12592</t>
  </si>
  <si>
    <t>DNS</t>
  </si>
  <si>
    <t>WIND STRENGTH: F3-4</t>
  </si>
  <si>
    <t>WIND DIRECTION: SW</t>
  </si>
  <si>
    <t>RACE: Sunrise Series Race 5</t>
  </si>
  <si>
    <t xml:space="preserve">COURSE:Start at 6, YPs, 1s, 4s, 9p, 6p x2, fin club line </t>
  </si>
  <si>
    <t>RACE: Sunrise Series Race 6</t>
  </si>
  <si>
    <t>OOD: Jon B, SB: Martyn P, Liz R-P</t>
  </si>
  <si>
    <t>RACE: Sunrise Series Race 4</t>
  </si>
  <si>
    <t>RACE: Sunrise Series Race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</si>
</sst>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0.000"/>
  </numFmts>
  <fonts count="26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0" fillId="0" borderId="0" xfId="0" applyNumberFormat="1" applyAlignment="1">
      <alignment textRotation="90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125" zoomScaleNormal="125" zoomScalePageLayoutView="0" workbookViewId="0" topLeftCell="C1">
      <selection activeCell="L7" sqref="L7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27.75" customHeight="1">
      <c r="A2" s="21" t="s">
        <v>25</v>
      </c>
      <c r="B2" s="18"/>
      <c r="C2" s="18" t="s">
        <v>20</v>
      </c>
      <c r="D2" s="18"/>
      <c r="E2" s="18" t="s">
        <v>21</v>
      </c>
      <c r="F2" s="18"/>
      <c r="G2" s="18" t="s">
        <v>22</v>
      </c>
      <c r="H2" s="18"/>
      <c r="I2" s="18" t="s">
        <v>23</v>
      </c>
      <c r="J2" s="18"/>
      <c r="K2" s="18" t="s">
        <v>24</v>
      </c>
      <c r="L2" s="18"/>
    </row>
    <row r="3" spans="1:12" s="5" customFormat="1" ht="38.25">
      <c r="A3" s="11" t="s">
        <v>10</v>
      </c>
      <c r="B3" s="11" t="s">
        <v>0</v>
      </c>
      <c r="C3" s="11" t="s">
        <v>1</v>
      </c>
      <c r="D3" s="12" t="s">
        <v>8</v>
      </c>
      <c r="E3" s="12" t="s">
        <v>7</v>
      </c>
      <c r="F3" s="13" t="s">
        <v>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/>
      <c r="D4" s="9">
        <v>0.28125</v>
      </c>
      <c r="E4" s="9">
        <v>0.3194444444444445</v>
      </c>
      <c r="F4" s="7">
        <f aca="true" t="shared" si="0" ref="F4:F36">(HOUR(E4-D4)*60*60)+(MINUTE(E4-D4)*60)+SECOND(E4-D4)</f>
        <v>3300</v>
      </c>
      <c r="G4" s="8">
        <v>1.085</v>
      </c>
      <c r="H4" s="7">
        <f aca="true" t="shared" si="1" ref="H4:H36">(F4/(IF(G4,G4,1)))</f>
        <v>3041.47465437788</v>
      </c>
      <c r="I4" s="8">
        <v>1</v>
      </c>
      <c r="J4" s="8">
        <v>1.085</v>
      </c>
      <c r="K4" s="7">
        <f aca="true" t="shared" si="2" ref="K4:K36">(F4/(IF(J4,J4,1)))</f>
        <v>3041.47465437788</v>
      </c>
      <c r="L4" s="8">
        <v>1</v>
      </c>
    </row>
    <row r="5" spans="1:12" ht="12.75">
      <c r="A5" s="6" t="s">
        <v>15</v>
      </c>
      <c r="B5" s="6" t="s">
        <v>16</v>
      </c>
      <c r="C5" s="6" t="s">
        <v>12</v>
      </c>
      <c r="D5" s="9">
        <v>0.28125</v>
      </c>
      <c r="E5" s="9">
        <v>0.3333333333333333</v>
      </c>
      <c r="F5" s="7">
        <f t="shared" si="0"/>
        <v>4500</v>
      </c>
      <c r="G5" s="8">
        <v>1.301</v>
      </c>
      <c r="H5" s="7">
        <f t="shared" si="1"/>
        <v>3458.8777863182167</v>
      </c>
      <c r="I5" s="8">
        <v>2</v>
      </c>
      <c r="J5" s="8">
        <v>1.334</v>
      </c>
      <c r="K5" s="7">
        <f t="shared" si="2"/>
        <v>3373.3133433283356</v>
      </c>
      <c r="L5" s="8">
        <v>2</v>
      </c>
    </row>
    <row r="6" spans="1:12" ht="12.75">
      <c r="A6" s="6" t="s">
        <v>17</v>
      </c>
      <c r="B6" s="6" t="s">
        <v>19</v>
      </c>
      <c r="C6" s="6" t="s">
        <v>18</v>
      </c>
      <c r="D6" s="9">
        <v>0.28125</v>
      </c>
      <c r="E6" s="9">
        <v>0.3298611111111111</v>
      </c>
      <c r="F6" s="7">
        <f t="shared" si="0"/>
        <v>4200</v>
      </c>
      <c r="G6" s="8">
        <v>1.127</v>
      </c>
      <c r="H6" s="7">
        <f t="shared" si="1"/>
        <v>3726.7080745341614</v>
      </c>
      <c r="I6" s="8">
        <v>3</v>
      </c>
      <c r="J6" s="22">
        <v>1.24</v>
      </c>
      <c r="K6" s="7">
        <f t="shared" si="2"/>
        <v>3387.0967741935483</v>
      </c>
      <c r="L6" s="8">
        <v>3</v>
      </c>
    </row>
    <row r="7" spans="1:12" ht="12.75">
      <c r="A7" s="6"/>
      <c r="B7" s="6"/>
      <c r="C7" s="6"/>
      <c r="D7" s="8"/>
      <c r="E7" s="8"/>
      <c r="F7" s="7">
        <f t="shared" si="0"/>
        <v>0</v>
      </c>
      <c r="G7" s="8"/>
      <c r="H7" s="7">
        <f t="shared" si="1"/>
        <v>0</v>
      </c>
      <c r="I7" s="8"/>
      <c r="J7" s="8"/>
      <c r="K7" s="7">
        <f t="shared" si="2"/>
        <v>0</v>
      </c>
      <c r="L7" s="8"/>
    </row>
    <row r="8" spans="1:12" ht="12.75">
      <c r="A8" s="6"/>
      <c r="B8" s="6"/>
      <c r="C8" s="6"/>
      <c r="D8" s="8"/>
      <c r="E8" s="8"/>
      <c r="F8" s="7">
        <f t="shared" si="0"/>
        <v>0</v>
      </c>
      <c r="G8" s="8"/>
      <c r="H8" s="7">
        <f t="shared" si="1"/>
        <v>0</v>
      </c>
      <c r="I8" s="8"/>
      <c r="J8" s="8"/>
      <c r="K8" s="7">
        <f t="shared" si="2"/>
        <v>0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5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125" zoomScaleNormal="125" workbookViewId="0" topLeftCell="C1">
      <selection activeCell="G3" sqref="G3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27.75" customHeight="1">
      <c r="A2" s="21" t="s">
        <v>34</v>
      </c>
      <c r="B2" s="18"/>
      <c r="C2" s="18" t="s">
        <v>35</v>
      </c>
      <c r="D2" s="18"/>
      <c r="E2" s="18" t="s">
        <v>21</v>
      </c>
      <c r="F2" s="18"/>
      <c r="G2" s="18" t="s">
        <v>65</v>
      </c>
      <c r="H2" s="18"/>
      <c r="I2" s="18" t="s">
        <v>36</v>
      </c>
      <c r="J2" s="18"/>
      <c r="K2" s="18" t="s">
        <v>24</v>
      </c>
      <c r="L2" s="18"/>
    </row>
    <row r="3" spans="1:12" s="5" customFormat="1" ht="38.25">
      <c r="A3" s="11" t="s">
        <v>28</v>
      </c>
      <c r="B3" s="11" t="s">
        <v>0</v>
      </c>
      <c r="C3" s="11" t="s">
        <v>1</v>
      </c>
      <c r="D3" s="12" t="s">
        <v>29</v>
      </c>
      <c r="E3" s="12" t="s">
        <v>30</v>
      </c>
      <c r="F3" s="13" t="s">
        <v>31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/>
      <c r="D4" s="9">
        <v>0.2916666666666667</v>
      </c>
      <c r="E4" s="9">
        <v>0.32686342592592593</v>
      </c>
      <c r="F4" s="7">
        <f aca="true" t="shared" si="0" ref="F4:F36">(HOUR(E4-D4)*60*60)+(MINUTE(E4-D4)*60)+SECOND(E4-D4)</f>
        <v>3041</v>
      </c>
      <c r="G4" s="8">
        <v>1.085</v>
      </c>
      <c r="H4" s="7">
        <f aca="true" t="shared" si="1" ref="H4:H36">(F4/(IF(G4,G4,1)))</f>
        <v>2802.7649769585255</v>
      </c>
      <c r="I4" s="8">
        <v>3</v>
      </c>
      <c r="J4" s="8">
        <v>1.085</v>
      </c>
      <c r="K4" s="7">
        <f aca="true" t="shared" si="2" ref="K4:K36">(F4/(IF(J4,J4,1)))</f>
        <v>2802.7649769585255</v>
      </c>
      <c r="L4" s="8">
        <v>4</v>
      </c>
    </row>
    <row r="5" spans="1:12" ht="12.75">
      <c r="A5" s="6" t="s">
        <v>15</v>
      </c>
      <c r="B5" s="6" t="s">
        <v>16</v>
      </c>
      <c r="C5" s="6" t="s">
        <v>32</v>
      </c>
      <c r="D5" s="9">
        <v>0.2916666666666667</v>
      </c>
      <c r="E5" s="9">
        <v>0.3303009259259259</v>
      </c>
      <c r="F5" s="7">
        <f t="shared" si="0"/>
        <v>3338</v>
      </c>
      <c r="G5" s="8">
        <v>1.301</v>
      </c>
      <c r="H5" s="7">
        <f t="shared" si="1"/>
        <v>2565.7186779400463</v>
      </c>
      <c r="I5" s="8">
        <v>1</v>
      </c>
      <c r="J5" s="8">
        <v>1.334</v>
      </c>
      <c r="K5" s="7">
        <f t="shared" si="2"/>
        <v>2502.248875562219</v>
      </c>
      <c r="L5" s="8">
        <v>1</v>
      </c>
    </row>
    <row r="6" spans="1:12" ht="12.75">
      <c r="A6" s="6" t="s">
        <v>17</v>
      </c>
      <c r="B6" s="6" t="s">
        <v>37</v>
      </c>
      <c r="C6" s="6"/>
      <c r="D6" s="9">
        <v>0.2916666666666667</v>
      </c>
      <c r="E6" s="9">
        <v>0.32913194444444444</v>
      </c>
      <c r="F6" s="7">
        <f t="shared" si="0"/>
        <v>3237</v>
      </c>
      <c r="G6" s="8">
        <v>1.107</v>
      </c>
      <c r="H6" s="7">
        <f t="shared" si="1"/>
        <v>2924.119241192412</v>
      </c>
      <c r="I6" s="8">
        <v>4</v>
      </c>
      <c r="J6" s="8">
        <v>1.162</v>
      </c>
      <c r="K6" s="7">
        <f t="shared" si="2"/>
        <v>2785.714285714286</v>
      </c>
      <c r="L6" s="8">
        <v>3</v>
      </c>
    </row>
    <row r="7" spans="1:12" ht="12.75">
      <c r="A7" s="6" t="s">
        <v>33</v>
      </c>
      <c r="B7" s="6" t="s">
        <v>38</v>
      </c>
      <c r="C7" s="6"/>
      <c r="D7" s="9">
        <v>0.2916666666666667</v>
      </c>
      <c r="E7" s="9">
        <v>0.32662037037037034</v>
      </c>
      <c r="F7" s="7">
        <f t="shared" si="0"/>
        <v>3020</v>
      </c>
      <c r="G7" s="8">
        <v>1.107</v>
      </c>
      <c r="H7" s="7">
        <f t="shared" si="1"/>
        <v>2728.0939476061426</v>
      </c>
      <c r="I7" s="8">
        <v>2</v>
      </c>
      <c r="J7" s="8">
        <v>1.107</v>
      </c>
      <c r="K7" s="7">
        <f t="shared" si="2"/>
        <v>2728.0939476061426</v>
      </c>
      <c r="L7" s="8">
        <v>2</v>
      </c>
    </row>
    <row r="8" spans="1:12" ht="12.75">
      <c r="A8" s="6"/>
      <c r="B8" s="6"/>
      <c r="C8" s="6"/>
      <c r="D8" s="8"/>
      <c r="E8" s="8"/>
      <c r="F8" s="7">
        <f t="shared" si="0"/>
        <v>0</v>
      </c>
      <c r="G8" s="8"/>
      <c r="H8" s="7">
        <f t="shared" si="1"/>
        <v>0</v>
      </c>
      <c r="I8" s="8"/>
      <c r="J8" s="8"/>
      <c r="K8" s="7">
        <f t="shared" si="2"/>
        <v>0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5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125" zoomScaleNormal="125" workbookViewId="0" topLeftCell="C1">
      <selection activeCell="G3" sqref="G3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27.75" customHeight="1">
      <c r="A2" s="21" t="s">
        <v>34</v>
      </c>
      <c r="B2" s="18"/>
      <c r="C2" s="18" t="s">
        <v>48</v>
      </c>
      <c r="D2" s="18"/>
      <c r="E2" s="18" t="s">
        <v>21</v>
      </c>
      <c r="F2" s="18"/>
      <c r="G2" s="18" t="s">
        <v>64</v>
      </c>
      <c r="H2" s="18"/>
      <c r="I2" s="18" t="s">
        <v>49</v>
      </c>
      <c r="J2" s="18"/>
      <c r="K2" s="18" t="s">
        <v>24</v>
      </c>
      <c r="L2" s="18"/>
    </row>
    <row r="3" spans="1:12" s="5" customFormat="1" ht="38.25">
      <c r="A3" s="11" t="s">
        <v>28</v>
      </c>
      <c r="B3" s="11" t="s">
        <v>0</v>
      </c>
      <c r="C3" s="11" t="s">
        <v>1</v>
      </c>
      <c r="D3" s="12" t="s">
        <v>29</v>
      </c>
      <c r="E3" s="12" t="s">
        <v>30</v>
      </c>
      <c r="F3" s="13" t="s">
        <v>31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/>
      <c r="D4" s="9">
        <v>0.3368055555555556</v>
      </c>
      <c r="E4" s="9">
        <v>0.3606712962962963</v>
      </c>
      <c r="F4" s="7">
        <f aca="true" t="shared" si="0" ref="F4:F36">(HOUR(E4-D4)*60*60)+(MINUTE(E4-D4)*60)+SECOND(E4-D4)</f>
        <v>2062</v>
      </c>
      <c r="G4" s="8">
        <v>1.085</v>
      </c>
      <c r="H4" s="7">
        <f aca="true" t="shared" si="1" ref="H4:H36">(F4/(IF(G4,G4,1)))</f>
        <v>1900.4608294930877</v>
      </c>
      <c r="I4" s="8">
        <v>1</v>
      </c>
      <c r="J4" s="8">
        <v>1.085</v>
      </c>
      <c r="K4" s="7">
        <f aca="true" t="shared" si="2" ref="K4:K36">(F4/(IF(J4,J4,1)))</f>
        <v>1900.4608294930877</v>
      </c>
      <c r="L4" s="8">
        <v>2</v>
      </c>
    </row>
    <row r="5" spans="1:12" ht="12.75">
      <c r="A5" s="6" t="s">
        <v>15</v>
      </c>
      <c r="B5" s="6" t="s">
        <v>16</v>
      </c>
      <c r="C5" s="6" t="s">
        <v>32</v>
      </c>
      <c r="D5" s="9">
        <v>0.3368055555555556</v>
      </c>
      <c r="E5" s="9">
        <v>0.3658796296296296</v>
      </c>
      <c r="F5" s="7">
        <f t="shared" si="0"/>
        <v>2512</v>
      </c>
      <c r="G5" s="8">
        <v>1.301</v>
      </c>
      <c r="H5" s="7">
        <f t="shared" si="1"/>
        <v>1930.8224442736357</v>
      </c>
      <c r="I5" s="8">
        <v>3</v>
      </c>
      <c r="J5" s="8">
        <v>1.334</v>
      </c>
      <c r="K5" s="7">
        <f t="shared" si="2"/>
        <v>1883.0584707646176</v>
      </c>
      <c r="L5" s="8">
        <v>1</v>
      </c>
    </row>
    <row r="6" spans="1:12" ht="12.75">
      <c r="A6" s="6" t="s">
        <v>17</v>
      </c>
      <c r="B6" s="6" t="s">
        <v>37</v>
      </c>
      <c r="C6" s="6"/>
      <c r="D6" s="9">
        <v>0.3368055555555556</v>
      </c>
      <c r="E6" s="9">
        <v>0.36314814814814816</v>
      </c>
      <c r="F6" s="7">
        <f t="shared" si="0"/>
        <v>2276</v>
      </c>
      <c r="G6" s="8">
        <v>1.107</v>
      </c>
      <c r="H6" s="7">
        <f t="shared" si="1"/>
        <v>2056.007226738934</v>
      </c>
      <c r="I6" s="8">
        <v>4</v>
      </c>
      <c r="J6" s="8">
        <v>1.162</v>
      </c>
      <c r="K6" s="7">
        <f t="shared" si="2"/>
        <v>1958.6919104991396</v>
      </c>
      <c r="L6" s="8">
        <v>4</v>
      </c>
    </row>
    <row r="7" spans="1:12" ht="12.75">
      <c r="A7" s="6" t="s">
        <v>33</v>
      </c>
      <c r="B7" s="6" t="s">
        <v>38</v>
      </c>
      <c r="C7" s="6"/>
      <c r="D7" s="9">
        <v>0.3368055555555556</v>
      </c>
      <c r="E7" s="9">
        <v>0.3615162037037037</v>
      </c>
      <c r="F7" s="7">
        <f t="shared" si="0"/>
        <v>2135</v>
      </c>
      <c r="G7" s="8">
        <v>1.107</v>
      </c>
      <c r="H7" s="7">
        <f t="shared" si="1"/>
        <v>1928.635953026197</v>
      </c>
      <c r="I7" s="8">
        <v>2</v>
      </c>
      <c r="J7" s="8">
        <v>1.107</v>
      </c>
      <c r="K7" s="7">
        <f t="shared" si="2"/>
        <v>1928.635953026197</v>
      </c>
      <c r="L7" s="8">
        <v>3</v>
      </c>
    </row>
    <row r="8" spans="1:12" ht="12.75">
      <c r="A8" s="6"/>
      <c r="B8" s="6"/>
      <c r="C8" s="6"/>
      <c r="D8" s="8"/>
      <c r="E8" s="8"/>
      <c r="F8" s="7">
        <f t="shared" si="0"/>
        <v>0</v>
      </c>
      <c r="G8" s="8"/>
      <c r="H8" s="7">
        <f t="shared" si="1"/>
        <v>0</v>
      </c>
      <c r="I8" s="8"/>
      <c r="J8" s="8"/>
      <c r="K8" s="7">
        <f t="shared" si="2"/>
        <v>0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5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25" zoomScaleNormal="125" workbookViewId="0" topLeftCell="A1">
      <selection activeCell="A15" sqref="A15"/>
    </sheetView>
  </sheetViews>
  <sheetFormatPr defaultColWidth="11.00390625" defaultRowHeight="12.75"/>
  <cols>
    <col min="1" max="1" width="13.50390625" style="1" bestFit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27.75" customHeight="1">
      <c r="A2" s="21" t="s">
        <v>34</v>
      </c>
      <c r="B2" s="18"/>
      <c r="C2" s="18" t="s">
        <v>58</v>
      </c>
      <c r="D2" s="18"/>
      <c r="E2" s="18" t="s">
        <v>59</v>
      </c>
      <c r="F2" s="18"/>
      <c r="G2" s="18" t="s">
        <v>60</v>
      </c>
      <c r="H2" s="18"/>
      <c r="I2" s="18" t="s">
        <v>61</v>
      </c>
      <c r="J2" s="18"/>
      <c r="K2" s="18" t="s">
        <v>63</v>
      </c>
      <c r="L2" s="18"/>
    </row>
    <row r="3" spans="1:12" s="5" customFormat="1" ht="38.25">
      <c r="A3" s="11" t="s">
        <v>28</v>
      </c>
      <c r="B3" s="11" t="s">
        <v>0</v>
      </c>
      <c r="C3" s="11" t="s">
        <v>1</v>
      </c>
      <c r="D3" s="12" t="s">
        <v>29</v>
      </c>
      <c r="E3" s="12" t="s">
        <v>30</v>
      </c>
      <c r="F3" s="13" t="s">
        <v>31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/>
      <c r="D4" s="9">
        <v>0.2916666666666667</v>
      </c>
      <c r="E4" s="9">
        <v>0.3149884259259259</v>
      </c>
      <c r="F4" s="7">
        <f aca="true" t="shared" si="0" ref="F4:F36">(HOUR(E4-D4)*60*60)+(MINUTE(E4-D4)*60)+SECOND(E4-D4)</f>
        <v>2015</v>
      </c>
      <c r="G4" s="8">
        <v>1.085</v>
      </c>
      <c r="H4" s="7">
        <f aca="true" t="shared" si="1" ref="H4:H36">(F4/(IF(G4,G4,1)))</f>
        <v>1857.142857142857</v>
      </c>
      <c r="I4" s="8">
        <v>4</v>
      </c>
      <c r="J4" s="8">
        <v>1.085</v>
      </c>
      <c r="K4" s="7">
        <f aca="true" t="shared" si="2" ref="K4:K36">(F4/(IF(J4,J4,1)))</f>
        <v>1857.142857142857</v>
      </c>
      <c r="L4" s="8">
        <v>4</v>
      </c>
    </row>
    <row r="5" spans="1:12" ht="12.75">
      <c r="A5" s="6" t="s">
        <v>15</v>
      </c>
      <c r="B5" s="6" t="s">
        <v>16</v>
      </c>
      <c r="C5" s="6" t="s">
        <v>32</v>
      </c>
      <c r="D5" s="9">
        <v>0.2916666666666667</v>
      </c>
      <c r="E5" s="9">
        <v>0.31658564814814816</v>
      </c>
      <c r="F5" s="7">
        <f t="shared" si="0"/>
        <v>2153</v>
      </c>
      <c r="G5" s="8">
        <v>1.301</v>
      </c>
      <c r="H5" s="7">
        <f t="shared" si="1"/>
        <v>1654.880860876249</v>
      </c>
      <c r="I5" s="8">
        <v>1</v>
      </c>
      <c r="J5" s="8">
        <v>1.334</v>
      </c>
      <c r="K5" s="7">
        <f t="shared" si="2"/>
        <v>1613.943028485757</v>
      </c>
      <c r="L5" s="8">
        <v>1</v>
      </c>
    </row>
    <row r="6" spans="1:12" ht="12.75">
      <c r="A6" s="6" t="s">
        <v>50</v>
      </c>
      <c r="B6" s="6" t="s">
        <v>52</v>
      </c>
      <c r="C6" s="6" t="s">
        <v>53</v>
      </c>
      <c r="D6" s="9">
        <v>0.2916666666666667</v>
      </c>
      <c r="E6" s="9">
        <v>0.315625</v>
      </c>
      <c r="F6" s="7">
        <f t="shared" si="0"/>
        <v>2070</v>
      </c>
      <c r="G6" s="8">
        <v>1.127</v>
      </c>
      <c r="H6" s="7">
        <f t="shared" si="1"/>
        <v>1836.734693877551</v>
      </c>
      <c r="I6" s="8">
        <v>2</v>
      </c>
      <c r="J6" s="22">
        <v>1.24</v>
      </c>
      <c r="K6" s="7">
        <f t="shared" si="2"/>
        <v>1669.3548387096773</v>
      </c>
      <c r="L6" s="8">
        <v>2</v>
      </c>
    </row>
    <row r="7" spans="1:12" ht="12.75">
      <c r="A7" s="6" t="s">
        <v>17</v>
      </c>
      <c r="B7" s="6" t="s">
        <v>19</v>
      </c>
      <c r="C7" s="6" t="s">
        <v>51</v>
      </c>
      <c r="D7" s="9">
        <v>0.2916666666666667</v>
      </c>
      <c r="E7" s="9">
        <v>0.3156828703703704</v>
      </c>
      <c r="F7" s="7">
        <f t="shared" si="0"/>
        <v>2075</v>
      </c>
      <c r="G7" s="8">
        <v>1.127</v>
      </c>
      <c r="H7" s="7">
        <f t="shared" si="1"/>
        <v>1841.1712511091393</v>
      </c>
      <c r="I7" s="8">
        <v>3</v>
      </c>
      <c r="J7" s="22">
        <v>1.24</v>
      </c>
      <c r="K7" s="7">
        <f t="shared" si="2"/>
        <v>1673.3870967741937</v>
      </c>
      <c r="L7" s="8">
        <v>3</v>
      </c>
    </row>
    <row r="8" spans="1:12" ht="12.75">
      <c r="A8" s="6" t="s">
        <v>54</v>
      </c>
      <c r="B8" s="6" t="s">
        <v>55</v>
      </c>
      <c r="C8" s="6"/>
      <c r="D8" s="9">
        <v>0.2916666666666667</v>
      </c>
      <c r="E8" s="8" t="s">
        <v>45</v>
      </c>
      <c r="F8" s="7" t="e">
        <f t="shared" si="0"/>
        <v>#VALUE!</v>
      </c>
      <c r="G8" s="8">
        <v>1.058</v>
      </c>
      <c r="H8" s="7" t="e">
        <f t="shared" si="1"/>
        <v>#VALUE!</v>
      </c>
      <c r="I8" s="8"/>
      <c r="J8" s="8">
        <v>1</v>
      </c>
      <c r="K8" s="7" t="e">
        <f t="shared" si="2"/>
        <v>#VALUE!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>
        <v>111</v>
      </c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5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="125" zoomScaleNormal="125" workbookViewId="0" topLeftCell="A1">
      <selection activeCell="J3" sqref="J3"/>
    </sheetView>
  </sheetViews>
  <sheetFormatPr defaultColWidth="11.00390625" defaultRowHeight="12.75"/>
  <cols>
    <col min="1" max="1" width="13.50390625" style="1" bestFit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27.75" customHeight="1">
      <c r="A2" s="21" t="s">
        <v>34</v>
      </c>
      <c r="B2" s="18"/>
      <c r="C2" s="18" t="s">
        <v>48</v>
      </c>
      <c r="D2" s="18"/>
      <c r="E2" s="18" t="s">
        <v>21</v>
      </c>
      <c r="F2" s="18"/>
      <c r="G2" s="18" t="s">
        <v>62</v>
      </c>
      <c r="H2" s="18"/>
      <c r="I2" s="18" t="s">
        <v>61</v>
      </c>
      <c r="J2" s="18"/>
      <c r="K2" s="18" t="s">
        <v>63</v>
      </c>
      <c r="L2" s="18"/>
    </row>
    <row r="3" spans="1:12" s="5" customFormat="1" ht="38.25">
      <c r="A3" s="11" t="s">
        <v>28</v>
      </c>
      <c r="B3" s="11" t="s">
        <v>0</v>
      </c>
      <c r="C3" s="11" t="s">
        <v>1</v>
      </c>
      <c r="D3" s="12" t="s">
        <v>29</v>
      </c>
      <c r="E3" s="12" t="s">
        <v>30</v>
      </c>
      <c r="F3" s="13" t="s">
        <v>31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/>
      <c r="D4" s="9">
        <v>0.3333333333333333</v>
      </c>
      <c r="E4" s="9">
        <v>0.3561342592592593</v>
      </c>
      <c r="F4" s="7">
        <f aca="true" t="shared" si="0" ref="F4:F36">(HOUR(E4-D4)*60*60)+(MINUTE(E4-D4)*60)+SECOND(E4-D4)</f>
        <v>1970</v>
      </c>
      <c r="G4" s="8">
        <v>1.085</v>
      </c>
      <c r="H4" s="7">
        <f aca="true" t="shared" si="1" ref="H4:H36">(F4/(IF(G4,G4,1)))</f>
        <v>1815.668202764977</v>
      </c>
      <c r="I4" s="8">
        <v>3</v>
      </c>
      <c r="J4" s="8">
        <v>1.085</v>
      </c>
      <c r="K4" s="7">
        <f aca="true" t="shared" si="2" ref="K4:K36">(F4/(IF(J4,J4,1)))</f>
        <v>1815.668202764977</v>
      </c>
      <c r="L4" s="8">
        <v>4</v>
      </c>
    </row>
    <row r="5" spans="1:12" ht="12.75">
      <c r="A5" s="6" t="s">
        <v>15</v>
      </c>
      <c r="B5" s="6" t="s">
        <v>16</v>
      </c>
      <c r="C5" s="6" t="s">
        <v>32</v>
      </c>
      <c r="D5" s="9">
        <v>0.3333333333333333</v>
      </c>
      <c r="E5" s="9">
        <v>0.3584259259259259</v>
      </c>
      <c r="F5" s="7">
        <f t="shared" si="0"/>
        <v>2168</v>
      </c>
      <c r="G5" s="8">
        <v>1.301</v>
      </c>
      <c r="H5" s="7">
        <f t="shared" si="1"/>
        <v>1666.4104534973098</v>
      </c>
      <c r="I5" s="8">
        <v>1</v>
      </c>
      <c r="J5" s="8">
        <v>1.334</v>
      </c>
      <c r="K5" s="7">
        <f t="shared" si="2"/>
        <v>1625.1874062968516</v>
      </c>
      <c r="L5" s="8">
        <v>2</v>
      </c>
    </row>
    <row r="6" spans="1:12" ht="12.75">
      <c r="A6" s="6" t="s">
        <v>50</v>
      </c>
      <c r="B6" s="6" t="s">
        <v>52</v>
      </c>
      <c r="C6" s="6" t="s">
        <v>53</v>
      </c>
      <c r="D6" s="9">
        <v>0.3333333333333333</v>
      </c>
      <c r="E6" s="9">
        <v>0.3571990740740741</v>
      </c>
      <c r="F6" s="7">
        <f t="shared" si="0"/>
        <v>2062</v>
      </c>
      <c r="G6" s="8">
        <v>1.127</v>
      </c>
      <c r="H6" s="7">
        <f t="shared" si="1"/>
        <v>1829.6362023070099</v>
      </c>
      <c r="I6" s="8">
        <v>4</v>
      </c>
      <c r="J6" s="22">
        <v>1.24</v>
      </c>
      <c r="K6" s="7">
        <f t="shared" si="2"/>
        <v>1662.9032258064517</v>
      </c>
      <c r="L6" s="8">
        <v>3</v>
      </c>
    </row>
    <row r="7" spans="1:12" ht="12.75">
      <c r="A7" s="6" t="s">
        <v>17</v>
      </c>
      <c r="B7" s="6" t="s">
        <v>19</v>
      </c>
      <c r="C7" s="6" t="s">
        <v>51</v>
      </c>
      <c r="D7" s="9">
        <v>0.3333333333333333</v>
      </c>
      <c r="E7" s="9">
        <v>0.3564583333333333</v>
      </c>
      <c r="F7" s="7">
        <f t="shared" si="0"/>
        <v>1998</v>
      </c>
      <c r="G7" s="8">
        <v>1.127</v>
      </c>
      <c r="H7" s="7">
        <f t="shared" si="1"/>
        <v>1772.8482697426796</v>
      </c>
      <c r="I7" s="8">
        <v>2</v>
      </c>
      <c r="J7" s="22">
        <v>1.24</v>
      </c>
      <c r="K7" s="7">
        <f t="shared" si="2"/>
        <v>1611.2903225806451</v>
      </c>
      <c r="L7" s="8">
        <v>1</v>
      </c>
    </row>
    <row r="8" spans="1:12" ht="12.75">
      <c r="A8" s="6" t="s">
        <v>54</v>
      </c>
      <c r="B8" s="6" t="s">
        <v>55</v>
      </c>
      <c r="C8" s="6"/>
      <c r="D8" s="9" t="s">
        <v>57</v>
      </c>
      <c r="E8" s="8"/>
      <c r="F8" s="7" t="e">
        <f t="shared" si="0"/>
        <v>#VALUE!</v>
      </c>
      <c r="G8" s="8">
        <v>1.058</v>
      </c>
      <c r="H8" s="7" t="e">
        <f t="shared" si="1"/>
        <v>#VALUE!</v>
      </c>
      <c r="I8" s="8"/>
      <c r="J8" s="8">
        <v>1</v>
      </c>
      <c r="K8" s="7" t="e">
        <f t="shared" si="2"/>
        <v>#VALUE!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5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U5" sqref="U5"/>
    </sheetView>
  </sheetViews>
  <sheetFormatPr defaultColWidth="9.00390625" defaultRowHeight="12.75"/>
  <cols>
    <col min="1" max="1" width="12.625" style="0" bestFit="1" customWidth="1"/>
    <col min="2" max="2" width="19.75390625" style="0" bestFit="1" customWidth="1"/>
    <col min="3" max="10" width="4.50390625" style="0" customWidth="1"/>
    <col min="11" max="11" width="4.50390625" style="0" bestFit="1" customWidth="1"/>
    <col min="12" max="12" width="6.50390625" style="0" bestFit="1" customWidth="1"/>
    <col min="13" max="13" width="8.75390625" style="0" bestFit="1" customWidth="1"/>
    <col min="14" max="14" width="4.25390625" style="0" bestFit="1" customWidth="1"/>
    <col min="15" max="15" width="4.125" style="0" bestFit="1" customWidth="1"/>
    <col min="16" max="16" width="5.125" style="0" bestFit="1" customWidth="1"/>
    <col min="17" max="18" width="6.875" style="0" bestFit="1" customWidth="1"/>
  </cols>
  <sheetData>
    <row r="1" spans="3:10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</row>
    <row r="2" spans="3:18" ht="25.5">
      <c r="C2" s="16">
        <v>39538</v>
      </c>
      <c r="D2" s="16">
        <v>39538</v>
      </c>
      <c r="E2" s="16">
        <v>39552</v>
      </c>
      <c r="F2" s="16">
        <v>39552</v>
      </c>
      <c r="G2" s="16">
        <v>39657</v>
      </c>
      <c r="H2" s="16">
        <v>39657</v>
      </c>
      <c r="I2" s="16">
        <v>39671</v>
      </c>
      <c r="J2" s="16">
        <v>39671</v>
      </c>
      <c r="K2" t="s">
        <v>39</v>
      </c>
      <c r="L2" t="s">
        <v>43</v>
      </c>
      <c r="M2" t="s">
        <v>44</v>
      </c>
      <c r="N2" t="s">
        <v>41</v>
      </c>
      <c r="O2" t="s">
        <v>45</v>
      </c>
      <c r="P2" t="s">
        <v>46</v>
      </c>
      <c r="Q2" t="s">
        <v>40</v>
      </c>
      <c r="R2" s="17" t="s">
        <v>47</v>
      </c>
    </row>
    <row r="3" spans="1:18" ht="12.75">
      <c r="A3" t="s">
        <v>13</v>
      </c>
      <c r="B3" t="s">
        <v>14</v>
      </c>
      <c r="C3">
        <v>1</v>
      </c>
      <c r="D3" t="s">
        <v>26</v>
      </c>
      <c r="E3">
        <v>3</v>
      </c>
      <c r="F3">
        <v>1</v>
      </c>
      <c r="G3">
        <v>4</v>
      </c>
      <c r="H3">
        <v>3</v>
      </c>
      <c r="K3">
        <f>COUNTIF(C3:J3,"OOD")</f>
        <v>0</v>
      </c>
      <c r="L3">
        <f>COUNT(C3:J3)+K3</f>
        <v>5</v>
      </c>
      <c r="M3" t="str">
        <f>IF(L3&gt;5,"Y","N")</f>
        <v>N</v>
      </c>
      <c r="N3">
        <f>8-L3</f>
        <v>3</v>
      </c>
      <c r="O3">
        <f>COUNTIF(C3:J3,"DNF")</f>
        <v>0</v>
      </c>
      <c r="P3">
        <f>SUM(C3:J3)+N3*($B$10+2)+K3*AVERAGE(C3:J3)</f>
        <v>39</v>
      </c>
      <c r="Q3">
        <f>MAX(C3:J3)</f>
        <v>4</v>
      </c>
      <c r="R3">
        <f>P3-Q3</f>
        <v>35</v>
      </c>
    </row>
    <row r="4" spans="1:18" ht="12.75">
      <c r="A4" t="s">
        <v>15</v>
      </c>
      <c r="B4" t="s">
        <v>16</v>
      </c>
      <c r="C4">
        <v>2</v>
      </c>
      <c r="D4" t="s">
        <v>26</v>
      </c>
      <c r="E4">
        <v>1</v>
      </c>
      <c r="F4">
        <v>3</v>
      </c>
      <c r="G4">
        <v>1</v>
      </c>
      <c r="H4">
        <v>1</v>
      </c>
      <c r="K4">
        <f>COUNTIF(C4:J4,"OOD")</f>
        <v>0</v>
      </c>
      <c r="L4">
        <f>COUNT(C4:J4)+K4</f>
        <v>5</v>
      </c>
      <c r="M4" t="str">
        <f>IF(L4&gt;5,"Y","N")</f>
        <v>N</v>
      </c>
      <c r="N4">
        <f>8-L4</f>
        <v>3</v>
      </c>
      <c r="O4">
        <f>COUNTIF(C4:J4,"DNF")</f>
        <v>0</v>
      </c>
      <c r="P4">
        <f>SUM(C4:J4)+N4*($B$10+2)+K4*AVERAGE(C4:J4)</f>
        <v>35</v>
      </c>
      <c r="Q4">
        <f>MAX(C4:J4)</f>
        <v>3</v>
      </c>
      <c r="R4">
        <f>P4-Q4</f>
        <v>32</v>
      </c>
    </row>
    <row r="5" spans="1:18" ht="12.75">
      <c r="A5" t="s">
        <v>17</v>
      </c>
      <c r="B5" t="s">
        <v>19</v>
      </c>
      <c r="C5">
        <v>3</v>
      </c>
      <c r="D5" t="s">
        <v>26</v>
      </c>
      <c r="E5" t="s">
        <v>39</v>
      </c>
      <c r="F5" t="s">
        <v>39</v>
      </c>
      <c r="G5">
        <v>3</v>
      </c>
      <c r="H5">
        <v>2</v>
      </c>
      <c r="K5">
        <f>COUNTIF(C5:J5,"OOD")</f>
        <v>2</v>
      </c>
      <c r="L5">
        <f>COUNT(C5:J5)+K5</f>
        <v>5</v>
      </c>
      <c r="M5" t="str">
        <f>IF(L5&gt;5,"Y","N")</f>
        <v>N</v>
      </c>
      <c r="N5">
        <f>8-L5</f>
        <v>3</v>
      </c>
      <c r="O5">
        <f>COUNTIF(C5:J5,"DNF")</f>
        <v>0</v>
      </c>
      <c r="P5">
        <f>SUM(C5:J5)+N5*($B$10+2)+K5*AVERAGE(C5:J5)</f>
        <v>40.333333333333336</v>
      </c>
      <c r="Q5">
        <f>MAX(C5:J5)</f>
        <v>3</v>
      </c>
      <c r="R5">
        <f>P5-Q5</f>
        <v>37.333333333333336</v>
      </c>
    </row>
    <row r="6" spans="1:18" ht="12.75">
      <c r="A6" t="s">
        <v>17</v>
      </c>
      <c r="B6" t="s">
        <v>37</v>
      </c>
      <c r="C6" t="s">
        <v>41</v>
      </c>
      <c r="D6" t="s">
        <v>26</v>
      </c>
      <c r="E6">
        <v>4</v>
      </c>
      <c r="F6">
        <v>4</v>
      </c>
      <c r="G6" t="s">
        <v>41</v>
      </c>
      <c r="H6" t="s">
        <v>41</v>
      </c>
      <c r="K6">
        <f>COUNTIF(C6:J6,"OOD")</f>
        <v>0</v>
      </c>
      <c r="L6">
        <f>COUNT(C6:J6)+K6</f>
        <v>2</v>
      </c>
      <c r="M6" t="str">
        <f>IF(L6&gt;5,"Y","N")</f>
        <v>N</v>
      </c>
      <c r="N6">
        <f>8-L6</f>
        <v>6</v>
      </c>
      <c r="O6">
        <f>COUNTIF(C6:J6,"DNF")</f>
        <v>0</v>
      </c>
      <c r="P6">
        <f>SUM(C6:J6)+N6*($B$10+2)+K6*AVERAGE(C6:J6)</f>
        <v>62</v>
      </c>
      <c r="Q6">
        <f>MAX(C6:J6)</f>
        <v>4</v>
      </c>
      <c r="R6">
        <f>P6-Q6</f>
        <v>58</v>
      </c>
    </row>
    <row r="7" spans="1:18" ht="12.75">
      <c r="A7" t="s">
        <v>33</v>
      </c>
      <c r="B7" t="s">
        <v>38</v>
      </c>
      <c r="C7" t="s">
        <v>41</v>
      </c>
      <c r="D7" t="s">
        <v>26</v>
      </c>
      <c r="E7">
        <v>2</v>
      </c>
      <c r="F7">
        <v>2</v>
      </c>
      <c r="G7" t="s">
        <v>41</v>
      </c>
      <c r="H7" t="s">
        <v>41</v>
      </c>
      <c r="K7">
        <f>COUNTIF(C7:J7,"OOD")</f>
        <v>0</v>
      </c>
      <c r="L7">
        <f>COUNT(C7:J7)+K7</f>
        <v>2</v>
      </c>
      <c r="M7" t="str">
        <f>IF(L7&gt;5,"Y","N")</f>
        <v>N</v>
      </c>
      <c r="N7">
        <f>8-L7</f>
        <v>6</v>
      </c>
      <c r="O7">
        <f>COUNTIF(C7:J7,"DNF")</f>
        <v>0</v>
      </c>
      <c r="P7">
        <f>SUM(C7:J7)+N7*($B$10+2)+K7*AVERAGE(C7:J7)</f>
        <v>58</v>
      </c>
      <c r="Q7">
        <f>MAX(C7:J7)</f>
        <v>2</v>
      </c>
      <c r="R7">
        <f>P7-Q7</f>
        <v>56</v>
      </c>
    </row>
    <row r="8" spans="1:8" ht="12.75">
      <c r="A8" t="s">
        <v>56</v>
      </c>
      <c r="B8" t="s">
        <v>52</v>
      </c>
      <c r="C8" t="s">
        <v>41</v>
      </c>
      <c r="D8" t="s">
        <v>41</v>
      </c>
      <c r="E8" t="s">
        <v>41</v>
      </c>
      <c r="F8" t="s">
        <v>41</v>
      </c>
      <c r="G8">
        <v>2</v>
      </c>
      <c r="H8">
        <v>4</v>
      </c>
    </row>
    <row r="9" spans="1:8" ht="12.75">
      <c r="A9" t="s">
        <v>54</v>
      </c>
      <c r="B9" t="s">
        <v>55</v>
      </c>
      <c r="C9" t="s">
        <v>41</v>
      </c>
      <c r="D9" t="s">
        <v>41</v>
      </c>
      <c r="E9" t="s">
        <v>41</v>
      </c>
      <c r="F9" t="s">
        <v>41</v>
      </c>
      <c r="G9" t="s">
        <v>45</v>
      </c>
      <c r="H9" t="s">
        <v>41</v>
      </c>
    </row>
    <row r="10" spans="1:2" ht="12.75">
      <c r="A10" t="s">
        <v>42</v>
      </c>
      <c r="B10">
        <v>7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Rayner</dc:creator>
  <cp:keywords/>
  <dc:description/>
  <cp:lastModifiedBy>Rik Alewijnse</cp:lastModifiedBy>
  <cp:lastPrinted>2011-07-12T15:30:52Z</cp:lastPrinted>
  <dcterms:created xsi:type="dcterms:W3CDTF">2011-03-28T17:05:43Z</dcterms:created>
  <dcterms:modified xsi:type="dcterms:W3CDTF">2012-07-29T12:06:50Z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